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eronica&amp;Mario\Desktop\magistrale\II anno\sismica\progetto\excel\RIGIDEZZE\IV_IMPALCATO\"/>
    </mc:Choice>
  </mc:AlternateContent>
  <bookViews>
    <workbookView xWindow="0" yWindow="0" windowWidth="20490" windowHeight="7155"/>
  </bookViews>
  <sheets>
    <sheet name="Rigidezza" sheetId="5" r:id="rId1"/>
  </sheets>
  <calcPr calcId="152511"/>
</workbook>
</file>

<file path=xl/calcChain.xml><?xml version="1.0" encoding="utf-8"?>
<calcChain xmlns="http://schemas.openxmlformats.org/spreadsheetml/2006/main">
  <c r="E30" i="5" l="1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I17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8" i="5"/>
  <c r="G11" i="5"/>
  <c r="G17" i="5"/>
  <c r="G12" i="5"/>
  <c r="J18" i="5"/>
  <c r="G26" i="5"/>
  <c r="G28" i="5"/>
  <c r="L28" i="5" s="1"/>
  <c r="O28" i="5" s="1"/>
  <c r="G27" i="5"/>
  <c r="C26" i="5"/>
  <c r="C27" i="5" s="1"/>
  <c r="L2" i="5" s="1"/>
  <c r="M31" i="5" l="1"/>
  <c r="O31" i="5" s="1"/>
  <c r="M30" i="5"/>
  <c r="O30" i="5" s="1"/>
  <c r="I30" i="5"/>
  <c r="I31" i="5" s="1"/>
  <c r="I26" i="5"/>
  <c r="I27" i="5" s="1"/>
  <c r="Q26" i="5"/>
  <c r="Q27" i="5" s="1"/>
  <c r="Q30" i="5" l="1"/>
  <c r="Q31" i="5" s="1"/>
  <c r="Q28" i="5" s="1"/>
  <c r="I28" i="5"/>
  <c r="L7" i="5" l="1"/>
  <c r="L3" i="5"/>
  <c r="L5" i="5" s="1"/>
</calcChain>
</file>

<file path=xl/sharedStrings.xml><?xml version="1.0" encoding="utf-8"?>
<sst xmlns="http://schemas.openxmlformats.org/spreadsheetml/2006/main" count="64" uniqueCount="43">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</sst>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1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1" fontId="6" fillId="0" borderId="0" xfId="0" applyNumberFormat="1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</cellXfs>
  <cellStyles count="1">
    <cellStyle name="Normale" xfId="0" builtinId="0"/>
  </cellStyles>
  <dxfs count="1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2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R46"/>
  <sheetViews>
    <sheetView tabSelected="1" workbookViewId="0">
      <selection activeCell="H20" sqref="H20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16.566491359879794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0.60892193570181852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3.3</v>
      </c>
      <c r="I5" s="2" t="s">
        <v>4</v>
      </c>
      <c r="K5" s="20" t="s">
        <v>21</v>
      </c>
      <c r="L5" s="21">
        <f>L2*L3</f>
        <v>10.087699986645456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0.52018307799885577</v>
      </c>
      <c r="M7" s="20" t="s">
        <v>22</v>
      </c>
      <c r="P7" s="18" t="s">
        <v>32</v>
      </c>
    </row>
    <row r="8" spans="2:16" x14ac:dyDescent="0.2">
      <c r="B8" s="29">
        <v>2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60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4.5</v>
      </c>
      <c r="I15" s="1" t="s">
        <v>4</v>
      </c>
      <c r="J15" s="1" t="str">
        <f>IF($B$18=2,G15,"")</f>
        <v/>
      </c>
      <c r="K15" s="27">
        <v>4.5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1</v>
      </c>
      <c r="G18" s="4" t="str">
        <f>IF(B13=2,IF(B18=1,"trave",IF(B18=2,"trave sx","trave sx=dx")),"")</f>
        <v>trave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70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1" customFormat="1" x14ac:dyDescent="0.2">
      <c r="B26" s="8" t="s">
        <v>7</v>
      </c>
      <c r="C26" s="8">
        <f>H3*H4^3/12</f>
        <v>157500</v>
      </c>
      <c r="D26" s="16" t="s">
        <v>8</v>
      </c>
      <c r="E26" s="8"/>
      <c r="F26" s="8" t="s">
        <v>41</v>
      </c>
      <c r="G26" s="8">
        <f>IF(B3=1,H13*2,H13)</f>
        <v>30</v>
      </c>
      <c r="H26" s="8" t="s">
        <v>9</v>
      </c>
      <c r="I26" s="8">
        <f>G26*G27^3/12</f>
        <v>540000</v>
      </c>
      <c r="J26" s="16" t="s">
        <v>8</v>
      </c>
      <c r="K26" s="8"/>
      <c r="L26" s="8">
        <f>IF($B$13=1,H13,H19)</f>
        <v>30</v>
      </c>
      <c r="M26" s="8"/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1" customFormat="1" x14ac:dyDescent="0.2">
      <c r="B27" s="8" t="s">
        <v>13</v>
      </c>
      <c r="C27" s="17">
        <f>$C$21*C26/H5/100</f>
        <v>15034090.90909091</v>
      </c>
      <c r="D27" s="16" t="s">
        <v>16</v>
      </c>
      <c r="E27" s="8"/>
      <c r="F27" s="8"/>
      <c r="G27" s="8">
        <f>H14</f>
        <v>60</v>
      </c>
      <c r="H27" s="8" t="s">
        <v>14</v>
      </c>
      <c r="I27" s="17">
        <f>$C$21*I26/G28/100</f>
        <v>37800000</v>
      </c>
      <c r="J27" s="16" t="s">
        <v>16</v>
      </c>
      <c r="K27" s="8"/>
      <c r="L27" s="8">
        <f>IF($B$13=1,H14,H20)</f>
        <v>70</v>
      </c>
      <c r="M27" s="8"/>
      <c r="N27" s="8"/>
      <c r="O27" s="8">
        <f>L27</f>
        <v>70</v>
      </c>
      <c r="P27" s="8" t="s">
        <v>15</v>
      </c>
      <c r="Q27" s="17">
        <f>$C$21*Q26/O28/100</f>
        <v>60025000</v>
      </c>
      <c r="R27" s="16" t="s">
        <v>16</v>
      </c>
    </row>
    <row r="28" spans="2:18" s="1" customFormat="1" x14ac:dyDescent="0.2">
      <c r="B28" s="8"/>
      <c r="C28" s="8"/>
      <c r="D28" s="8"/>
      <c r="E28" s="8"/>
      <c r="F28" s="8"/>
      <c r="G28" s="9">
        <f>H15</f>
        <v>4.5</v>
      </c>
      <c r="H28" s="8" t="s">
        <v>17</v>
      </c>
      <c r="I28" s="9">
        <f>IF(B3&lt;3,C27/(I27+I31)*2,0)</f>
        <v>0.79545454545454553</v>
      </c>
      <c r="J28" s="8"/>
      <c r="K28" s="8"/>
      <c r="L28" s="9">
        <f>G28</f>
        <v>4.5</v>
      </c>
      <c r="M28" s="8"/>
      <c r="N28" s="8"/>
      <c r="O28" s="9">
        <f>L28</f>
        <v>4.5</v>
      </c>
      <c r="P28" s="8" t="s">
        <v>18</v>
      </c>
      <c r="Q28" s="9">
        <f>IF(B8&lt;3,C27/(Q27+Q31)*2,0)</f>
        <v>0.50092764378478671</v>
      </c>
      <c r="R28" s="8"/>
    </row>
    <row r="29" spans="2:18" s="1" customFormat="1" x14ac:dyDescent="0.2"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</row>
    <row r="30" spans="2:18" s="1" customFormat="1" x14ac:dyDescent="0.2">
      <c r="B30" s="8"/>
      <c r="C30" s="8"/>
      <c r="D30" s="8"/>
      <c r="E30" s="8">
        <f>IF($B$18=1,0,IF($B$18=2,K13,H13))</f>
        <v>0</v>
      </c>
      <c r="F30" s="8" t="s">
        <v>42</v>
      </c>
      <c r="G30" s="8">
        <f>IF($B$3=1,E30*2,E30)</f>
        <v>0</v>
      </c>
      <c r="H30" s="8" t="s">
        <v>9</v>
      </c>
      <c r="I30" s="8">
        <f>G30*G31^3/12</f>
        <v>0</v>
      </c>
      <c r="J30" s="16" t="s">
        <v>8</v>
      </c>
      <c r="K30" s="8"/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1" customFormat="1" x14ac:dyDescent="0.2">
      <c r="B31" s="8"/>
      <c r="C31" s="8"/>
      <c r="D31" s="8"/>
      <c r="E31" s="8">
        <f>IF($B$18=1,0,IF($B$18=2,K14,H14))</f>
        <v>0</v>
      </c>
      <c r="F31" s="8"/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K31" s="8"/>
      <c r="L31" s="8">
        <f>IF($B$13=1,K14,K20)</f>
        <v>60</v>
      </c>
      <c r="M31" s="8">
        <f>IF($B$18=1,0,IF($B$18=2,L31,L27))</f>
        <v>0</v>
      </c>
      <c r="N31" s="8"/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1" customFormat="1" x14ac:dyDescent="0.2">
      <c r="B32" s="8"/>
      <c r="C32" s="8"/>
      <c r="D32" s="8"/>
      <c r="E32" s="9">
        <f>IF($B$18=1,H15,IF($B$18=2,K15,H15))</f>
        <v>4.5</v>
      </c>
      <c r="F32" s="8"/>
      <c r="G32" s="9">
        <f>E32</f>
        <v>4.5</v>
      </c>
      <c r="H32" s="16"/>
      <c r="I32" s="8"/>
      <c r="J32" s="8"/>
      <c r="K32" s="8"/>
      <c r="L32" s="8"/>
      <c r="M32" s="9">
        <f>G32</f>
        <v>4.5</v>
      </c>
      <c r="N32" s="8"/>
      <c r="O32" s="9">
        <f>M32</f>
        <v>4.5</v>
      </c>
      <c r="P32" s="8"/>
      <c r="Q32" s="8"/>
      <c r="R32" s="8"/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sheetProtection selectLockedCells="1"/>
  <conditionalFormatting sqref="F14">
    <cfRule type="expression" dxfId="9" priority="58" stopIfTrue="1">
      <formula>"$F$12=2"</formula>
    </cfRule>
  </conditionalFormatting>
  <conditionalFormatting sqref="K13">
    <cfRule type="expression" dxfId="8" priority="57" stopIfTrue="1">
      <formula>B18&lt;&gt;2</formula>
    </cfRule>
  </conditionalFormatting>
  <conditionalFormatting sqref="K14">
    <cfRule type="expression" dxfId="7" priority="54" stopIfTrue="1">
      <formula>B18&lt;&gt;2</formula>
    </cfRule>
  </conditionalFormatting>
  <conditionalFormatting sqref="K15 K20">
    <cfRule type="expression" dxfId="6" priority="53" stopIfTrue="1">
      <formula>$B$18&lt;&gt;2</formula>
    </cfRule>
  </conditionalFormatting>
  <conditionalFormatting sqref="K19:K20">
    <cfRule type="expression" dxfId="5" priority="49" stopIfTrue="1">
      <formula>$B$13=1</formula>
    </cfRule>
    <cfRule type="expression" dxfId="4" priority="50" stopIfTrue="1">
      <formula>$B$12=1</formula>
    </cfRule>
    <cfRule type="expression" dxfId="3" priority="52" stopIfTrue="1">
      <formula>$B$18&lt;&gt;2</formula>
    </cfRule>
  </conditionalFormatting>
  <conditionalFormatting sqref="J18 H19:H20 K19:K20">
    <cfRule type="expression" dxfId="2" priority="45" stopIfTrue="1">
      <formula>$B$13=1</formula>
    </cfRule>
  </conditionalFormatting>
  <conditionalFormatting sqref="G18 J18 G19:H21 I19:I20 J19:K21 L19:L20">
    <cfRule type="expression" dxfId="1" priority="42">
      <formula>$B$8&gt;2</formula>
    </cfRule>
  </conditionalFormatting>
  <conditionalFormatting sqref="G12 J12 G13:L15">
    <cfRule type="expression" dxfId="0" priority="22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Rigidezza</vt:lpstr>
    </vt:vector>
  </TitlesOfParts>
  <Company>DICA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Veronica&amp;Mario</cp:lastModifiedBy>
  <dcterms:created xsi:type="dcterms:W3CDTF">2013-01-02T09:55:43Z</dcterms:created>
  <dcterms:modified xsi:type="dcterms:W3CDTF">2016-11-30T20:27:25Z</dcterms:modified>
</cp:coreProperties>
</file>